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2018г" sheetId="17" r:id="rId1"/>
  </sheets>
  <definedNames>
    <definedName name="_xlnm._FilterDatabase" localSheetId="0" hidden="1">'2018г'!$B$2:$H$2</definedName>
  </definedNames>
  <calcPr calcId="145621"/>
</workbook>
</file>

<file path=xl/calcChain.xml><?xml version="1.0" encoding="utf-8"?>
<calcChain xmlns="http://schemas.openxmlformats.org/spreadsheetml/2006/main">
  <c r="D78" i="17" l="1"/>
  <c r="E78" i="17"/>
  <c r="F78" i="17"/>
  <c r="G78" i="17"/>
  <c r="C22" i="17"/>
  <c r="D22" i="17"/>
  <c r="D48" i="17"/>
  <c r="E48" i="17"/>
  <c r="F48" i="17"/>
  <c r="G48" i="17"/>
  <c r="D31" i="17"/>
  <c r="G26" i="17"/>
  <c r="F26" i="17"/>
  <c r="G16" i="17"/>
  <c r="F16" i="17"/>
  <c r="E16" i="17"/>
  <c r="D16" i="17"/>
  <c r="C16" i="17"/>
  <c r="C7" i="17"/>
  <c r="D7" i="17"/>
  <c r="E7" i="17"/>
  <c r="F7" i="17"/>
  <c r="G7" i="17"/>
  <c r="C10" i="17"/>
  <c r="D10" i="17"/>
  <c r="E10" i="17"/>
  <c r="F10" i="17"/>
  <c r="G10" i="17"/>
  <c r="G4" i="17" l="1"/>
  <c r="F4" i="17"/>
  <c r="E4" i="17"/>
  <c r="E6" i="17" s="1"/>
  <c r="C4" i="17"/>
  <c r="C6" i="17" s="1"/>
  <c r="G77" i="17"/>
  <c r="E77" i="17"/>
  <c r="C77" i="17"/>
  <c r="G75" i="17"/>
  <c r="F75" i="17"/>
  <c r="F77" i="17" s="1"/>
  <c r="E75" i="17"/>
  <c r="D75" i="17"/>
  <c r="D77" i="17" s="1"/>
  <c r="C75" i="17"/>
  <c r="G74" i="17"/>
  <c r="E74" i="17"/>
  <c r="C74" i="17"/>
  <c r="G72" i="17"/>
  <c r="F72" i="17"/>
  <c r="F74" i="17" s="1"/>
  <c r="E72" i="17"/>
  <c r="D72" i="17"/>
  <c r="D74" i="17" s="1"/>
  <c r="C72" i="17"/>
  <c r="G70" i="17"/>
  <c r="E70" i="17"/>
  <c r="C70" i="17"/>
  <c r="G68" i="17"/>
  <c r="F68" i="17"/>
  <c r="F70" i="17" s="1"/>
  <c r="E68" i="17"/>
  <c r="D68" i="17"/>
  <c r="D70" i="17" s="1"/>
  <c r="C68" i="17"/>
  <c r="G67" i="17"/>
  <c r="E67" i="17"/>
  <c r="C67" i="17"/>
  <c r="G65" i="17"/>
  <c r="F65" i="17"/>
  <c r="F67" i="17" s="1"/>
  <c r="E65" i="17"/>
  <c r="D65" i="17"/>
  <c r="D67" i="17" s="1"/>
  <c r="C65" i="17"/>
  <c r="G63" i="17"/>
  <c r="E63" i="17"/>
  <c r="C63" i="17"/>
  <c r="G61" i="17"/>
  <c r="F61" i="17"/>
  <c r="F63" i="17" s="1"/>
  <c r="E61" i="17"/>
  <c r="D61" i="17"/>
  <c r="D63" i="17" s="1"/>
  <c r="C61" i="17"/>
  <c r="G60" i="17"/>
  <c r="E60" i="17"/>
  <c r="C60" i="17"/>
  <c r="G58" i="17"/>
  <c r="F58" i="17"/>
  <c r="F60" i="17" s="1"/>
  <c r="E58" i="17"/>
  <c r="D58" i="17"/>
  <c r="D60" i="17" s="1"/>
  <c r="C58" i="17"/>
  <c r="G57" i="17"/>
  <c r="E57" i="17"/>
  <c r="C57" i="17"/>
  <c r="F55" i="17"/>
  <c r="F57" i="17" s="1"/>
  <c r="E55" i="17"/>
  <c r="D55" i="17"/>
  <c r="D57" i="17" s="1"/>
  <c r="F54" i="17"/>
  <c r="D54" i="17"/>
  <c r="G52" i="17"/>
  <c r="G54" i="17" s="1"/>
  <c r="F52" i="17"/>
  <c r="E52" i="17"/>
  <c r="E54" i="17" s="1"/>
  <c r="D52" i="17"/>
  <c r="C52" i="17"/>
  <c r="C54" i="17" s="1"/>
  <c r="F50" i="17"/>
  <c r="D50" i="17"/>
  <c r="G50" i="17"/>
  <c r="E50" i="17"/>
  <c r="C48" i="17"/>
  <c r="C50" i="17" s="1"/>
  <c r="F47" i="17"/>
  <c r="D47" i="17"/>
  <c r="G45" i="17"/>
  <c r="G47" i="17" s="1"/>
  <c r="F45" i="17"/>
  <c r="E45" i="17"/>
  <c r="E47" i="17" s="1"/>
  <c r="D45" i="17"/>
  <c r="C45" i="17"/>
  <c r="C47" i="17" s="1"/>
  <c r="F44" i="17"/>
  <c r="D44" i="17"/>
  <c r="G42" i="17"/>
  <c r="G44" i="17" s="1"/>
  <c r="F42" i="17"/>
  <c r="E42" i="17"/>
  <c r="E44" i="17" s="1"/>
  <c r="D42" i="17"/>
  <c r="C42" i="17"/>
  <c r="C44" i="17" s="1"/>
  <c r="F41" i="17"/>
  <c r="D41" i="17"/>
  <c r="G39" i="17"/>
  <c r="G41" i="17" s="1"/>
  <c r="F39" i="17"/>
  <c r="E39" i="17"/>
  <c r="E41" i="17" s="1"/>
  <c r="D39" i="17"/>
  <c r="C39" i="17"/>
  <c r="C41" i="17" s="1"/>
  <c r="F37" i="17"/>
  <c r="D37" i="17"/>
  <c r="G35" i="17"/>
  <c r="G37" i="17" s="1"/>
  <c r="F35" i="17"/>
  <c r="E35" i="17"/>
  <c r="E37" i="17" s="1"/>
  <c r="D35" i="17"/>
  <c r="C35" i="17"/>
  <c r="C37" i="17" s="1"/>
  <c r="F34" i="17"/>
  <c r="D34" i="17"/>
  <c r="C34" i="17"/>
  <c r="G32" i="17"/>
  <c r="G34" i="17" s="1"/>
  <c r="F32" i="17"/>
  <c r="E32" i="17"/>
  <c r="E34" i="17" s="1"/>
  <c r="D32" i="17"/>
  <c r="G31" i="17"/>
  <c r="F31" i="17"/>
  <c r="E31" i="17"/>
  <c r="C31" i="17"/>
  <c r="F28" i="17"/>
  <c r="D28" i="17"/>
  <c r="G28" i="17"/>
  <c r="E26" i="17"/>
  <c r="E28" i="17" s="1"/>
  <c r="D26" i="17"/>
  <c r="C26" i="17"/>
  <c r="C28" i="17" s="1"/>
  <c r="F25" i="17"/>
  <c r="E25" i="17"/>
  <c r="D25" i="17"/>
  <c r="G23" i="17"/>
  <c r="G25" i="17" s="1"/>
  <c r="F23" i="17"/>
  <c r="E23" i="17"/>
  <c r="D23" i="17"/>
  <c r="C23" i="17"/>
  <c r="C25" i="17" s="1"/>
  <c r="G22" i="17"/>
  <c r="F22" i="17"/>
  <c r="E22" i="17"/>
  <c r="G18" i="17"/>
  <c r="E18" i="17"/>
  <c r="C18" i="17"/>
  <c r="F18" i="17"/>
  <c r="D18" i="17"/>
  <c r="G15" i="17"/>
  <c r="F15" i="17"/>
  <c r="E15" i="17"/>
  <c r="D15" i="17"/>
  <c r="C15" i="17"/>
  <c r="F12" i="17"/>
  <c r="D12" i="17"/>
  <c r="G12" i="17"/>
  <c r="E12" i="17"/>
  <c r="C12" i="17"/>
  <c r="F9" i="17"/>
  <c r="D9" i="17"/>
  <c r="G9" i="17"/>
  <c r="E9" i="17"/>
  <c r="C9" i="17"/>
  <c r="F6" i="17"/>
  <c r="D6" i="17"/>
  <c r="G6" i="17"/>
  <c r="D4" i="17"/>
  <c r="C78" i="17" l="1"/>
  <c r="C81" i="17" s="1"/>
  <c r="G81" i="17"/>
  <c r="D81" i="17"/>
  <c r="E81" i="17"/>
  <c r="F81" i="17"/>
  <c r="C80" i="17" l="1"/>
</calcChain>
</file>

<file path=xl/sharedStrings.xml><?xml version="1.0" encoding="utf-8"?>
<sst xmlns="http://schemas.openxmlformats.org/spreadsheetml/2006/main" count="226" uniqueCount="115">
  <si>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</si>
  <si>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</si>
  <si>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</si>
  <si>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</si>
  <si>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культуры</t>
  </si>
  <si>
    <t>Управление образования</t>
  </si>
  <si>
    <t>Расчет показателя</t>
  </si>
  <si>
    <t>Расчет показателя, дата представления отчета</t>
  </si>
  <si>
    <t>Расчет показателя, к.р.-кассов. Расход, кв-квартал</t>
  </si>
  <si>
    <t>не рассчитывается (нет подвед-х казенных учрежд)</t>
  </si>
  <si>
    <t>не рассчитывается (нет подвед-х бюдж. учрежд)</t>
  </si>
  <si>
    <t>колич-во изменений составл. более 10</t>
  </si>
  <si>
    <t>,</t>
  </si>
  <si>
    <r>
      <t>1.1. Доля бюджетных ассигнований, предусмотренных в рамках муниципальных программ,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</si>
  <si>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1.2. Доля бюджетных ассигнований  на предоставление муниципальных услуг (выполнение работ) физическим и юридическим лицам, оказываемых в соответствии с муниципальным заданием,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</si>
  <si>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1.3. Доля бюджетных ассигнований  на предоставление муниципальных услуг (выполнение работ) физическим и юридическим лицам, определяемых на основании расчетно-нормативных затрат,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).</t>
    </r>
  </si>
  <si>
    <r>
      <t>1.5. Качество подготовки обоснований бюджетных ассигнований,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</si>
  <si>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2.1. Равномерность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</si>
  <si>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2.2.&lt;*&gt;Своевременность распределения  лимитов бюджетных обязательств между казенными учреждениями подведомственной сети,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</si>
  <si>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2.3. &lt;*&gt;Своевременность распределение субсидий на выполнение муниципального задания между подведомственными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</si>
  <si>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2.4.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</t>
    </r>
  </si>
  <si>
    <r>
      <t>2.5. Динамика управления просроченной кредиторской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</si>
  <si>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2.6. Динамика управления просроченной дебиторской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</si>
  <si>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3.1. Соблюдение сроков предоставления годовой бюджетной отчетности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</si>
  <si>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3.2. Качество отчетности, предоставляемой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</si>
  <si>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3.3.  Представление в составе годовой бюджетной «Сведений о мерах по повышению эффективности расходования бюджетных средств»,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</si>
  <si>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3.4. Своевременность и качество предоставления «Отчета о выполнении плана по сети, штатам и контингентам получателей бюджетных средств, состоящих на бюджете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</si>
  <si>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4.1. Осуществление мероприятий внутреннего контроля,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</si>
  <si>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4.2. Доля подведомственных учреждений, в отношении которых проведены контрольные мероприятия,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</si>
  <si>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4.3. Проведение инвентаризации,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</si>
  <si>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4.4. Доля недостач и хищений денежных средств и материальных ценностей,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</si>
  <si>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5.1. Сумма, подлежащая взысканию по исполнительным документам,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</si>
  <si>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5.2. Исполнение судебных решений по денежным обязательствам главного распорядителя,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</si>
  <si>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6.1. Наличие системы электронного документооборота главного распорядителя с Управлением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</si>
  <si>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6.2. Наличие системы электронного документооборота между Управлением финансов Администрации муниципального образования «Малопургинский район» и подведомственными главному распорядителю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</si>
  <si>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</si>
  <si>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</si>
  <si>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</si>
  <si>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</si>
  <si>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Характеристика качества финансового менеджмента главного распорядителя</t>
  </si>
  <si>
    <t>Р=0</t>
  </si>
  <si>
    <t>просроченная дебиторская задолж-ть отсутств. =1</t>
  </si>
  <si>
    <t>годовая бюджетная отчетность представлена в установленные сроки =1</t>
  </si>
  <si>
    <t>Качество отчетности соответствует требованиям =1</t>
  </si>
  <si>
    <t>Сведения о мерах по повышению эффективности расходования бюджетных средств отсутствуют =0</t>
  </si>
  <si>
    <t>Отчет предоставлен своевременно  =1</t>
  </si>
  <si>
    <t>подведомственные учреждения не проверялись =0</t>
  </si>
  <si>
    <t>инвентаризация проведена =1</t>
  </si>
  <si>
    <t>не выявлено =1</t>
  </si>
  <si>
    <t>исковые требования взысканы в полном объеме=1</t>
  </si>
  <si>
    <t>система электронного документооборота имеется =1</t>
  </si>
  <si>
    <t>исковые требования на нач. года=0, исковые требования на конец года =0</t>
  </si>
  <si>
    <t>просроченная кредиторская задолж-ть отсутств. =1</t>
  </si>
  <si>
    <t>исковые требования не поступали=1</t>
  </si>
  <si>
    <t>исковые требования исполнены в полном объеме=1</t>
  </si>
  <si>
    <t>система электронного документооборота имеется = 1</t>
  </si>
  <si>
    <t>качество финансового менеджмента главного распорядителя удовлетворительный</t>
  </si>
  <si>
    <t>Р.Р. Минагулова</t>
  </si>
  <si>
    <t>оценка по показателю</t>
  </si>
  <si>
    <r>
      <t xml:space="preserve">1. Среднесрочное финансовое планирование. Удельный вес направления - 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</si>
  <si>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2. Исполнение бюджета муниципального образования «Малопургинский район». Удельный вес направления -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</si>
  <si>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3. Учет и отчетность. Удельный вес направления - </t>
    </r>
    <r>
      <rPr>
        <b/>
        <sz val="12"/>
        <color rgb="FFFF0000"/>
        <rFont val="Times New Roman"/>
        <family val="1"/>
        <charset val="204"/>
      </rPr>
      <t>16</t>
    </r>
  </si>
  <si>
    <r>
      <t>4. Финансовый контроль. Удельный вес направления -</t>
    </r>
    <r>
      <rPr>
        <b/>
        <sz val="12"/>
        <color rgb="FFFF0000"/>
        <rFont val="Times New Roman"/>
        <family val="1"/>
        <charset val="204"/>
      </rPr>
      <t xml:space="preserve"> 16</t>
    </r>
  </si>
  <si>
    <r>
      <t xml:space="preserve">5. Исполнение судебных актов. Удельный вес направления - </t>
    </r>
    <r>
      <rPr>
        <b/>
        <sz val="12"/>
        <color rgb="FFFF0000"/>
        <rFont val="Times New Roman"/>
        <family val="1"/>
        <charset val="204"/>
      </rPr>
      <t>10</t>
    </r>
  </si>
  <si>
    <r>
      <t xml:space="preserve">6. Автоматизация бюджетного процесса. Удельный вес направления - </t>
    </r>
    <r>
      <rPr>
        <b/>
        <sz val="12"/>
        <color rgb="FFFF0000"/>
        <rFont val="Times New Roman"/>
        <family val="1"/>
        <charset val="204"/>
      </rPr>
      <t xml:space="preserve"> 8</t>
    </r>
  </si>
  <si>
    <t>колич-во изменений составл. менее 10</t>
  </si>
  <si>
    <t>Р=0,5</t>
  </si>
  <si>
    <t>проведено 7 мероприятий по внутреннему финансовому контролю =1</t>
  </si>
  <si>
    <t>подведомственные учреждения проверялись =1</t>
  </si>
  <si>
    <r>
      <t xml:space="preserve">Расчет показателя, </t>
    </r>
    <r>
      <rPr>
        <i/>
        <sz val="12"/>
        <color theme="5" tint="-0.499984740745262"/>
        <rFont val="Times New Roman"/>
        <family val="1"/>
        <charset val="204"/>
      </rPr>
      <t>формы 0503160_т5(табл.2), аs06МО квартал(стр.2802)</t>
    </r>
  </si>
  <si>
    <t>муниципальные задания не формируются, =100%,   аб.2 п.9 приказа №58</t>
  </si>
  <si>
    <r>
      <t xml:space="preserve">муниципальные задания не формируются, =100%,   </t>
    </r>
    <r>
      <rPr>
        <sz val="10"/>
        <color theme="1"/>
        <rFont val="Calibri"/>
        <family val="2"/>
        <charset val="204"/>
        <scheme val="minor"/>
      </rPr>
      <t>аб.2 п.9 приказа №58</t>
    </r>
  </si>
  <si>
    <r>
      <rPr>
        <sz val="12"/>
        <color theme="1"/>
        <rFont val="Calibri"/>
        <family val="2"/>
        <charset val="204"/>
        <scheme val="minor"/>
      </rPr>
      <t>подвед-х учреждений нет,=100%</t>
    </r>
    <r>
      <rPr>
        <sz val="10"/>
        <color theme="1"/>
        <rFont val="Calibri"/>
        <family val="2"/>
        <charset val="204"/>
        <scheme val="minor"/>
      </rPr>
      <t>,аб.2 п.9 приказа №58</t>
    </r>
  </si>
  <si>
    <t>1</t>
  </si>
  <si>
    <t>5</t>
  </si>
  <si>
    <t>4</t>
  </si>
  <si>
    <t>проведено 5 мероприятий по внутреннему финансовому контролю =1</t>
  </si>
  <si>
    <t>проведено 2 мероприятия по внутреннему финансовому контролю =1</t>
  </si>
  <si>
    <t>Расчет показателя, форма отчета  0503160G_т6 (прописано в пояснительной записке, 0503160G_т6 заполняется при выявлении недостач и хищений денежных средств и материальных ценностей)</t>
  </si>
  <si>
    <t>Расчет показателя, 0503160G_т6  (прописано в пояснительной записке, 0503160G_т6 заполняется при выявлении недостач и хищений денежных средств и материальных ценностей)</t>
  </si>
  <si>
    <t>Не рассчитывается.подведомственных учреждений нет = 1</t>
  </si>
  <si>
    <t>2</t>
  </si>
  <si>
    <t>3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</si>
  <si>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2018 г.
</t>
  </si>
  <si>
    <t>100*89981,4/135551,2=66,4</t>
  </si>
  <si>
    <t>100*0/2989,9=0</t>
  </si>
  <si>
    <t>100*43540,7/47433,9=91,8</t>
  </si>
  <si>
    <t>100*105078,2/105408,7=99,7</t>
  </si>
  <si>
    <t>100*702342,6/705580,7=99,5</t>
  </si>
  <si>
    <r>
      <t>1.4. Своевременность предоставления реестра расходных обязательств главных распорядителей,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 </t>
    </r>
  </si>
  <si>
    <t>100*82416,4/82416,4=100</t>
  </si>
  <si>
    <t>100*556298,5/556298,5=100</t>
  </si>
  <si>
    <t>отчет не представлен  Р=0</t>
  </si>
  <si>
    <t>100*(10786,3/10786,3)=100,0</t>
  </si>
  <si>
    <t>100*(35437,5/35437,5)=100,0</t>
  </si>
  <si>
    <r>
      <t xml:space="preserve">100*(80908,4/88509,1)=91,4 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</si>
  <si>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t xml:space="preserve">100*(1508,9/1508,9)=100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</si>
  <si>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100*(543285,9/615962,6)=88,2</t>
  </si>
  <si>
    <t>100*1552,7/1552,7=100</t>
  </si>
  <si>
    <t>просроченная кредиторская задолж-ть отсутств. =0</t>
  </si>
  <si>
    <t>Отчет предоставлен своевременно  =01</t>
  </si>
  <si>
    <t>проведено 3 мероприятия по внутреннему финансовому контролю =1</t>
  </si>
  <si>
    <t>проведено 6 мероприятий по внутреннему финансовому контролю =1</t>
  </si>
  <si>
    <t>Начальник Управления финансов</t>
  </si>
  <si>
    <t>2985,4-1862,8=1122,6(к.р.IVкв.) 1862,8/3=620,9-к.р.в сред.за I-IIIкв.</t>
  </si>
  <si>
    <t>100*(1122,6-620,9)/620,9=80,8   Р=0,5*20=10</t>
  </si>
  <si>
    <t>44580,4-30746,6=13833,8(к.р.IVкв.) 30746,6/3=10248,9-к.р.в сред.за I-IIIкв.</t>
  </si>
  <si>
    <t>100*(13833,8-10248,9)/10248,9=35, Р=1*20=20</t>
  </si>
  <si>
    <t>153209,3-104691=48518,3(к.р.IVкв.)104691/3=34897-к.р.в сред.за I-IIIкв</t>
  </si>
  <si>
    <t>100*(48518,3-34987)/34987=38,7   Р=1*20=20</t>
  </si>
  <si>
    <t>96197,4-69784,7=26412,7(к.р.IVкв.) 69784,7/3=23261,6-к.р.в сред.за I-IIIкв.</t>
  </si>
  <si>
    <t>100*(26412,7-23261,6)/23261,6=13,5     Р=1*20=20</t>
  </si>
  <si>
    <t>74944,5-54412,1=20523,4(к.р.IVкв.)54412,1/3=18137,4-к.р.в сред.за I-IIIкв.</t>
  </si>
  <si>
    <t>100*(20523,4-18137,4)/18137,4=13,2  Р=1*20=20</t>
  </si>
  <si>
    <t>С.А. Кузнецов 4-12-79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</si>
</sst>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7" fillId="0" borderId="0" xfId="0" applyFont="1"/>
    <xf numFmtId="0" fontId="4" fillId="0" borderId="0" xfId="0" applyFont="1"/>
    <xf numFmtId="0" fontId="11" fillId="2" borderId="1" xfId="0" applyFont="1" applyFill="1" applyBorder="1" applyAlignment="1">
      <alignment wrapText="1"/>
    </xf>
    <xf numFmtId="2" fontId="16" fillId="2" borderId="1" xfId="0" applyNumberFormat="1" applyFont="1" applyFill="1" applyBorder="1"/>
    <xf numFmtId="4" fontId="16" fillId="2" borderId="1" xfId="0" applyNumberFormat="1" applyFont="1" applyFill="1" applyBorder="1"/>
    <xf numFmtId="0" fontId="11" fillId="2" borderId="1" xfId="0" applyFont="1" applyFill="1" applyBorder="1"/>
    <xf numFmtId="49" fontId="1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" fontId="13" fillId="2" borderId="1" xfId="0" applyNumberFormat="1" applyFont="1" applyFill="1" applyBorder="1"/>
    <xf numFmtId="0" fontId="18" fillId="2" borderId="1" xfId="0" applyFont="1" applyFill="1" applyBorder="1" applyAlignment="1">
      <alignment wrapText="1"/>
    </xf>
    <xf numFmtId="0" fontId="0" fillId="0" borderId="0" xfId="0" applyFill="1"/>
    <xf numFmtId="0" fontId="2" fillId="0" borderId="5" xfId="0" applyFont="1" applyFill="1" applyBorder="1" applyAlignment="1">
      <alignment horizontal="justify" vertical="center" wrapText="1"/>
    </xf>
    <xf numFmtId="0" fontId="5" fillId="0" borderId="1" xfId="0" applyFont="1" applyFill="1" applyBorder="1"/>
    <xf numFmtId="0" fontId="3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/>
    <xf numFmtId="0" fontId="2" fillId="0" borderId="6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/>
    <xf numFmtId="0" fontId="2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2" fontId="5" fillId="0" borderId="1" xfId="0" applyNumberFormat="1" applyFont="1" applyFill="1" applyBorder="1"/>
    <xf numFmtId="0" fontId="6" fillId="0" borderId="0" xfId="0" applyFont="1" applyFill="1"/>
    <xf numFmtId="0" fontId="1" fillId="0" borderId="1" xfId="0" applyFont="1" applyFill="1" applyBorder="1"/>
    <xf numFmtId="1" fontId="5" fillId="0" borderId="1" xfId="0" applyNumberFormat="1" applyFont="1" applyFill="1" applyBorder="1"/>
    <xf numFmtId="0" fontId="15" fillId="0" borderId="1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wrapText="1"/>
    </xf>
    <xf numFmtId="0" fontId="5" fillId="0" borderId="9" xfId="0" applyFont="1" applyFill="1" applyBorder="1"/>
    <xf numFmtId="0" fontId="5" fillId="0" borderId="7" xfId="0" applyFont="1" applyFill="1" applyBorder="1"/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/>
    <xf numFmtId="0" fontId="5" fillId="0" borderId="7" xfId="0" applyFont="1" applyFill="1" applyBorder="1" applyAlignment="1">
      <alignment wrapText="1"/>
    </xf>
    <xf numFmtId="2" fontId="5" fillId="0" borderId="7" xfId="0" applyNumberFormat="1" applyFont="1" applyFill="1" applyBorder="1"/>
    <xf numFmtId="0" fontId="5" fillId="0" borderId="8" xfId="0" applyFont="1" applyFill="1" applyBorder="1"/>
    <xf numFmtId="0" fontId="5" fillId="0" borderId="8" xfId="0" applyFont="1" applyFill="1" applyBorder="1" applyAlignment="1">
      <alignment vertical="top" wrapText="1"/>
    </xf>
    <xf numFmtId="0" fontId="0" fillId="0" borderId="1" xfId="0" applyFill="1" applyBorder="1"/>
    <xf numFmtId="0" fontId="2" fillId="0" borderId="0" xfId="0" applyFont="1" applyFill="1" applyAlignment="1">
      <alignment wrapText="1"/>
    </xf>
    <xf numFmtId="0" fontId="5" fillId="0" borderId="11" xfId="0" applyFont="1" applyFill="1" applyBorder="1"/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4" fontId="12" fillId="2" borderId="13" xfId="0" applyNumberFormat="1" applyFont="1" applyFill="1" applyBorder="1" applyAlignment="1">
      <alignment horizontal="center"/>
    </xf>
    <xf numFmtId="4" fontId="12" fillId="2" borderId="14" xfId="0" applyNumberFormat="1" applyFont="1" applyFill="1" applyBorder="1" applyAlignment="1">
      <alignment horizontal="center"/>
    </xf>
    <xf numFmtId="4" fontId="12" fillId="2" borderId="1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zoomScale="85" zoomScaleNormal="85" workbookViewId="0">
      <pane ySplit="2" topLeftCell="A3" activePane="bottomLeft" state="frozen"/>
      <selection pane="bottomLeft" activeCell="B88" sqref="B88"/>
    </sheetView>
  </sheetViews>
  <sheetFormatPr defaultRowHeight="15" x14ac:dyDescent="0.25"/>
  <cols>
    <col min="1" max="1" width="1.5703125" customWidth="1"/>
    <col min="2" max="2" width="48.28515625" customWidth="1"/>
    <col min="3" max="3" width="27.140625" customWidth="1"/>
    <col min="4" max="4" width="23.42578125" customWidth="1"/>
    <col min="5" max="5" width="23.28515625" customWidth="1"/>
    <col min="6" max="6" width="26.5703125" customWidth="1"/>
    <col min="7" max="7" width="25.42578125" customWidth="1"/>
  </cols>
  <sheetData>
    <row r="1" spans="2:8" ht="61.5" customHeight="1" x14ac:dyDescent="0.25">
      <c r="B1" s="53" t="s">
        <v>83</v>
      </c>
      <c r="C1" s="53"/>
      <c r="D1" s="53"/>
      <c r="E1" s="53"/>
      <c r="F1" s="53"/>
      <c r="G1" s="53"/>
    </row>
    <row r="2" spans="2:8" ht="32.25" x14ac:dyDescent="0.3">
      <c r="B2" s="3" t="s">
        <v>0</v>
      </c>
      <c r="C2" s="2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1"/>
    </row>
    <row r="3" spans="2:8" ht="18.75" x14ac:dyDescent="0.3">
      <c r="B3" s="58" t="s">
        <v>59</v>
      </c>
      <c r="C3" s="58"/>
      <c r="D3" s="58"/>
      <c r="E3" s="58"/>
      <c r="F3" s="58"/>
      <c r="G3" s="58"/>
      <c r="H3" s="1"/>
    </row>
    <row r="4" spans="2:8" ht="47.25" x14ac:dyDescent="0.3">
      <c r="B4" s="27" t="s">
        <v>13</v>
      </c>
      <c r="C4" s="18">
        <f>20*66.4/100</f>
        <v>13.28</v>
      </c>
      <c r="D4" s="34">
        <f>20*0/100</f>
        <v>0</v>
      </c>
      <c r="E4" s="34">
        <f>20*91.8/100</f>
        <v>18.36</v>
      </c>
      <c r="F4" s="34">
        <f>20*99.7/100</f>
        <v>19.940000000000001</v>
      </c>
      <c r="G4" s="34">
        <f>20*99.5/100</f>
        <v>19.899999999999999</v>
      </c>
      <c r="H4" s="1"/>
    </row>
    <row r="5" spans="2:8" ht="18.75" x14ac:dyDescent="0.3">
      <c r="B5" s="35" t="s">
        <v>6</v>
      </c>
      <c r="C5" s="36" t="s">
        <v>84</v>
      </c>
      <c r="D5" s="36" t="s">
        <v>85</v>
      </c>
      <c r="E5" s="36" t="s">
        <v>86</v>
      </c>
      <c r="F5" s="36" t="s">
        <v>87</v>
      </c>
      <c r="G5" s="36" t="s">
        <v>88</v>
      </c>
      <c r="H5" s="1"/>
    </row>
    <row r="6" spans="2:8" ht="18.75" x14ac:dyDescent="0.3">
      <c r="B6" s="22" t="s">
        <v>58</v>
      </c>
      <c r="C6" s="34">
        <f>25*C4/100</f>
        <v>3.32</v>
      </c>
      <c r="D6" s="34">
        <f>25*D4/100</f>
        <v>0</v>
      </c>
      <c r="E6" s="34">
        <f>25*E4/100</f>
        <v>4.59</v>
      </c>
      <c r="F6" s="34">
        <f>25*F4/100</f>
        <v>4.9850000000000003</v>
      </c>
      <c r="G6" s="34">
        <f>25*G4/100</f>
        <v>4.9749999999999996</v>
      </c>
      <c r="H6" s="1"/>
    </row>
    <row r="7" spans="2:8" ht="94.5" x14ac:dyDescent="0.3">
      <c r="B7" s="27" t="s">
        <v>14</v>
      </c>
      <c r="C7" s="29">
        <f>20*100/100</f>
        <v>20</v>
      </c>
      <c r="D7" s="29">
        <f>20*100/100</f>
        <v>20</v>
      </c>
      <c r="E7" s="29">
        <f>20*100/100</f>
        <v>20</v>
      </c>
      <c r="F7" s="34">
        <f>20*100/100</f>
        <v>20</v>
      </c>
      <c r="G7" s="18">
        <f>20*100/100</f>
        <v>20</v>
      </c>
      <c r="H7" s="1"/>
    </row>
    <row r="8" spans="2:8" ht="63.75" x14ac:dyDescent="0.3">
      <c r="B8" s="35" t="s">
        <v>6</v>
      </c>
      <c r="C8" s="33" t="s">
        <v>98</v>
      </c>
      <c r="D8" s="29" t="s">
        <v>70</v>
      </c>
      <c r="E8" s="29" t="s">
        <v>71</v>
      </c>
      <c r="F8" s="36" t="s">
        <v>90</v>
      </c>
      <c r="G8" s="36" t="s">
        <v>91</v>
      </c>
      <c r="H8" s="1"/>
    </row>
    <row r="9" spans="2:8" ht="18.75" x14ac:dyDescent="0.3">
      <c r="B9" s="22" t="s">
        <v>58</v>
      </c>
      <c r="C9" s="18">
        <f>25*C7/100</f>
        <v>5</v>
      </c>
      <c r="D9" s="18">
        <f>25*D7/100</f>
        <v>5</v>
      </c>
      <c r="E9" s="18">
        <f>25*E7/100</f>
        <v>5</v>
      </c>
      <c r="F9" s="37">
        <f>25*F7/100</f>
        <v>5</v>
      </c>
      <c r="G9" s="18">
        <f>25*G7/100</f>
        <v>5</v>
      </c>
      <c r="H9" s="1"/>
    </row>
    <row r="10" spans="2:8" ht="94.5" x14ac:dyDescent="0.3">
      <c r="B10" s="23" t="s">
        <v>15</v>
      </c>
      <c r="C10" s="18">
        <f>20*100/100</f>
        <v>20</v>
      </c>
      <c r="D10" s="18">
        <f>20*100/100</f>
        <v>20</v>
      </c>
      <c r="E10" s="18">
        <f>20*100/100</f>
        <v>20</v>
      </c>
      <c r="F10" s="18">
        <f>20*100/100</f>
        <v>20</v>
      </c>
      <c r="G10" s="18">
        <f>20*100/100</f>
        <v>20</v>
      </c>
      <c r="H10" s="1"/>
    </row>
    <row r="11" spans="2:8" ht="45.75" x14ac:dyDescent="0.3">
      <c r="B11" s="22" t="s">
        <v>6</v>
      </c>
      <c r="C11" s="33" t="s">
        <v>98</v>
      </c>
      <c r="D11" s="38" t="s">
        <v>72</v>
      </c>
      <c r="E11" s="38" t="s">
        <v>72</v>
      </c>
      <c r="F11" s="36" t="s">
        <v>90</v>
      </c>
      <c r="G11" s="36" t="s">
        <v>91</v>
      </c>
      <c r="H11" s="1"/>
    </row>
    <row r="12" spans="2:8" ht="18.75" x14ac:dyDescent="0.3">
      <c r="B12" s="22" t="s">
        <v>58</v>
      </c>
      <c r="C12" s="18">
        <f>25*C10/100</f>
        <v>5</v>
      </c>
      <c r="D12" s="18">
        <f>25*D10/100</f>
        <v>5</v>
      </c>
      <c r="E12" s="18">
        <f>25*E10/100</f>
        <v>5</v>
      </c>
      <c r="F12" s="37">
        <f>25*F10/100</f>
        <v>5</v>
      </c>
      <c r="G12" s="18">
        <f>25*G10/100</f>
        <v>5</v>
      </c>
      <c r="H12" s="1"/>
    </row>
    <row r="13" spans="2:8" ht="47.25" x14ac:dyDescent="0.3">
      <c r="B13" s="27" t="s">
        <v>89</v>
      </c>
      <c r="C13" s="26">
        <v>0</v>
      </c>
      <c r="D13" s="26">
        <v>0</v>
      </c>
      <c r="E13" s="18">
        <v>0</v>
      </c>
      <c r="F13" s="18">
        <v>0</v>
      </c>
      <c r="G13" s="18">
        <v>0</v>
      </c>
      <c r="H13" s="1"/>
    </row>
    <row r="14" spans="2:8" ht="32.25" x14ac:dyDescent="0.3">
      <c r="B14" s="22" t="s">
        <v>7</v>
      </c>
      <c r="C14" s="39" t="s">
        <v>92</v>
      </c>
      <c r="D14" s="39" t="s">
        <v>92</v>
      </c>
      <c r="E14" s="39" t="s">
        <v>92</v>
      </c>
      <c r="F14" s="39" t="s">
        <v>92</v>
      </c>
      <c r="G14" s="39" t="s">
        <v>92</v>
      </c>
      <c r="H14" s="1"/>
    </row>
    <row r="15" spans="2:8" ht="18.75" x14ac:dyDescent="0.3">
      <c r="B15" s="22" t="s">
        <v>58</v>
      </c>
      <c r="C15" s="40">
        <f>25*C13/100</f>
        <v>0</v>
      </c>
      <c r="D15" s="40">
        <f>25*D13/100</f>
        <v>0</v>
      </c>
      <c r="E15" s="40">
        <f>25*E13/100</f>
        <v>0</v>
      </c>
      <c r="F15" s="40">
        <f t="shared" ref="F15:G15" si="0">25*F13/100</f>
        <v>0</v>
      </c>
      <c r="G15" s="40">
        <f t="shared" si="0"/>
        <v>0</v>
      </c>
      <c r="H15" s="1"/>
    </row>
    <row r="16" spans="2:8" ht="31.5" x14ac:dyDescent="0.3">
      <c r="B16" s="27" t="s">
        <v>16</v>
      </c>
      <c r="C16" s="41">
        <f>1*20*66.4/100</f>
        <v>13.28</v>
      </c>
      <c r="D16" s="41">
        <f>1*20*0/100</f>
        <v>0</v>
      </c>
      <c r="E16" s="41">
        <f>1*20*91.8/100</f>
        <v>18.36</v>
      </c>
      <c r="F16" s="41">
        <f>1*20*99.7/100</f>
        <v>19.940000000000001</v>
      </c>
      <c r="G16" s="41">
        <f>1*20*99.5/100</f>
        <v>19.899999999999999</v>
      </c>
      <c r="H16" s="1"/>
    </row>
    <row r="17" spans="2:8" ht="18.75" x14ac:dyDescent="0.3">
      <c r="B17" s="22" t="s">
        <v>6</v>
      </c>
      <c r="C17" s="36" t="s">
        <v>84</v>
      </c>
      <c r="D17" s="36" t="s">
        <v>85</v>
      </c>
      <c r="E17" s="36" t="s">
        <v>86</v>
      </c>
      <c r="F17" s="36" t="s">
        <v>87</v>
      </c>
      <c r="G17" s="36" t="s">
        <v>88</v>
      </c>
      <c r="H17" s="1"/>
    </row>
    <row r="18" spans="2:8" ht="18.75" x14ac:dyDescent="0.3">
      <c r="B18" s="22" t="s">
        <v>58</v>
      </c>
      <c r="C18" s="34">
        <f>25*C16/100</f>
        <v>3.32</v>
      </c>
      <c r="D18" s="34">
        <f t="shared" ref="D18:F18" si="1">25*D16/100</f>
        <v>0</v>
      </c>
      <c r="E18" s="34">
        <f t="shared" si="1"/>
        <v>4.59</v>
      </c>
      <c r="F18" s="34">
        <f t="shared" si="1"/>
        <v>4.9850000000000003</v>
      </c>
      <c r="G18" s="34">
        <f>25*G16/100</f>
        <v>4.9749999999999996</v>
      </c>
      <c r="H18" s="1"/>
    </row>
    <row r="19" spans="2:8" ht="18.75" x14ac:dyDescent="0.3">
      <c r="B19" s="59" t="s">
        <v>60</v>
      </c>
      <c r="C19" s="60"/>
      <c r="D19" s="60"/>
      <c r="E19" s="60"/>
      <c r="F19" s="60"/>
      <c r="G19" s="61"/>
      <c r="H19" s="1"/>
    </row>
    <row r="20" spans="2:8" s="16" customFormat="1" ht="48" x14ac:dyDescent="0.3">
      <c r="B20" s="27" t="s">
        <v>17</v>
      </c>
      <c r="C20" s="24" t="s">
        <v>113</v>
      </c>
      <c r="D20" s="29" t="s">
        <v>105</v>
      </c>
      <c r="E20" s="29" t="s">
        <v>107</v>
      </c>
      <c r="F20" s="29" t="s">
        <v>111</v>
      </c>
      <c r="G20" s="21" t="s">
        <v>109</v>
      </c>
      <c r="H20" s="19"/>
    </row>
    <row r="21" spans="2:8" s="16" customFormat="1" ht="60.75" x14ac:dyDescent="0.3">
      <c r="B21" s="22" t="s">
        <v>8</v>
      </c>
      <c r="C21" s="32" t="s">
        <v>112</v>
      </c>
      <c r="D21" s="33" t="s">
        <v>104</v>
      </c>
      <c r="E21" s="33" t="s">
        <v>106</v>
      </c>
      <c r="F21" s="33" t="s">
        <v>110</v>
      </c>
      <c r="G21" s="33" t="s">
        <v>108</v>
      </c>
      <c r="H21" s="19"/>
    </row>
    <row r="22" spans="2:8" s="16" customFormat="1" ht="18.75" x14ac:dyDescent="0.3">
      <c r="B22" s="22" t="s">
        <v>58</v>
      </c>
      <c r="C22" s="18">
        <f>25*20/100</f>
        <v>5</v>
      </c>
      <c r="D22" s="18">
        <f>25*10/100</f>
        <v>2.5</v>
      </c>
      <c r="E22" s="18">
        <f>25*20/100</f>
        <v>5</v>
      </c>
      <c r="F22" s="18">
        <f>25*20/100</f>
        <v>5</v>
      </c>
      <c r="G22" s="18">
        <f>25*20/100</f>
        <v>5</v>
      </c>
      <c r="H22" s="19"/>
    </row>
    <row r="23" spans="2:8" ht="63" x14ac:dyDescent="0.3">
      <c r="B23" s="42" t="s">
        <v>18</v>
      </c>
      <c r="C23" s="29">
        <f>10*100/100</f>
        <v>10</v>
      </c>
      <c r="D23" s="29">
        <f>10*100/100</f>
        <v>10</v>
      </c>
      <c r="E23" s="29">
        <f t="shared" ref="E23:F23" si="2">10*100/100</f>
        <v>10</v>
      </c>
      <c r="F23" s="29">
        <f t="shared" si="2"/>
        <v>10</v>
      </c>
      <c r="G23" s="29">
        <f>10*100/100</f>
        <v>10</v>
      </c>
      <c r="H23" s="1"/>
    </row>
    <row r="24" spans="2:8" ht="48" x14ac:dyDescent="0.3">
      <c r="B24" s="35" t="s">
        <v>6</v>
      </c>
      <c r="C24" s="29" t="s">
        <v>93</v>
      </c>
      <c r="D24" s="29" t="s">
        <v>9</v>
      </c>
      <c r="E24" s="29" t="s">
        <v>9</v>
      </c>
      <c r="F24" s="29" t="s">
        <v>9</v>
      </c>
      <c r="G24" s="29" t="s">
        <v>94</v>
      </c>
      <c r="H24" s="1"/>
    </row>
    <row r="25" spans="2:8" ht="18.75" x14ac:dyDescent="0.3">
      <c r="B25" s="22" t="s">
        <v>58</v>
      </c>
      <c r="C25" s="34">
        <f>C23*25/100</f>
        <v>2.5</v>
      </c>
      <c r="D25" s="18">
        <f>10*25/100</f>
        <v>2.5</v>
      </c>
      <c r="E25" s="18">
        <f t="shared" ref="E25:F25" si="3">10*25/100</f>
        <v>2.5</v>
      </c>
      <c r="F25" s="18">
        <f t="shared" si="3"/>
        <v>2.5</v>
      </c>
      <c r="G25" s="34">
        <f>G23*25/100</f>
        <v>2.5</v>
      </c>
      <c r="H25" s="1"/>
    </row>
    <row r="26" spans="2:8" ht="63" x14ac:dyDescent="0.3">
      <c r="B26" s="42" t="s">
        <v>19</v>
      </c>
      <c r="C26" s="29">
        <f t="shared" ref="C26:D26" si="4">10*100/100</f>
        <v>10</v>
      </c>
      <c r="D26" s="29">
        <f t="shared" si="4"/>
        <v>10</v>
      </c>
      <c r="E26" s="29">
        <f>10*100/100</f>
        <v>10</v>
      </c>
      <c r="F26" s="18">
        <f>10*91.4/100</f>
        <v>9.14</v>
      </c>
      <c r="G26" s="18">
        <f>10*88.1/100</f>
        <v>8.81</v>
      </c>
      <c r="H26" s="1"/>
    </row>
    <row r="27" spans="2:8" ht="48" x14ac:dyDescent="0.3">
      <c r="B27" s="22" t="s">
        <v>6</v>
      </c>
      <c r="C27" s="29" t="s">
        <v>96</v>
      </c>
      <c r="D27" s="29" t="s">
        <v>10</v>
      </c>
      <c r="E27" s="29" t="s">
        <v>10</v>
      </c>
      <c r="F27" s="29" t="s">
        <v>95</v>
      </c>
      <c r="G27" s="29" t="s">
        <v>97</v>
      </c>
      <c r="H27" s="1"/>
    </row>
    <row r="28" spans="2:8" ht="18.75" x14ac:dyDescent="0.3">
      <c r="B28" s="22" t="s">
        <v>58</v>
      </c>
      <c r="C28" s="34">
        <f t="shared" ref="C28:E28" si="5">C26*25/100</f>
        <v>2.5</v>
      </c>
      <c r="D28" s="34">
        <f t="shared" si="5"/>
        <v>2.5</v>
      </c>
      <c r="E28" s="34">
        <f t="shared" si="5"/>
        <v>2.5</v>
      </c>
      <c r="F28" s="34">
        <f>F26*25/100</f>
        <v>2.2850000000000001</v>
      </c>
      <c r="G28" s="34">
        <f>G26*25/100</f>
        <v>2.2025000000000001</v>
      </c>
      <c r="H28" s="1"/>
    </row>
    <row r="29" spans="2:8" ht="18.75" x14ac:dyDescent="0.3">
      <c r="B29" s="43" t="s">
        <v>20</v>
      </c>
      <c r="C29" s="18" t="s">
        <v>40</v>
      </c>
      <c r="D29" s="18" t="s">
        <v>66</v>
      </c>
      <c r="E29" s="18" t="s">
        <v>66</v>
      </c>
      <c r="F29" s="18" t="s">
        <v>40</v>
      </c>
      <c r="G29" s="18" t="s">
        <v>40</v>
      </c>
      <c r="H29" s="1"/>
    </row>
    <row r="30" spans="2:8" ht="32.25" x14ac:dyDescent="0.3">
      <c r="B30" s="22" t="s">
        <v>6</v>
      </c>
      <c r="C30" s="44" t="s">
        <v>11</v>
      </c>
      <c r="D30" s="44" t="s">
        <v>65</v>
      </c>
      <c r="E30" s="44" t="s">
        <v>65</v>
      </c>
      <c r="F30" s="44" t="s">
        <v>11</v>
      </c>
      <c r="G30" s="44" t="s">
        <v>11</v>
      </c>
      <c r="H30" s="1"/>
    </row>
    <row r="31" spans="2:8" ht="18.75" x14ac:dyDescent="0.3">
      <c r="B31" s="22" t="s">
        <v>58</v>
      </c>
      <c r="C31" s="41">
        <f>0*25/100</f>
        <v>0</v>
      </c>
      <c r="D31" s="45">
        <f>0.5*25/100</f>
        <v>0.125</v>
      </c>
      <c r="E31" s="45">
        <f>0.5*25/100</f>
        <v>0.125</v>
      </c>
      <c r="F31" s="41">
        <f t="shared" ref="F31:G31" si="6">0*25/100</f>
        <v>0</v>
      </c>
      <c r="G31" s="41">
        <f t="shared" si="6"/>
        <v>0</v>
      </c>
      <c r="H31" s="1"/>
    </row>
    <row r="32" spans="2:8" ht="47.25" x14ac:dyDescent="0.3">
      <c r="B32" s="23" t="s">
        <v>21</v>
      </c>
      <c r="C32" s="41">
        <v>20</v>
      </c>
      <c r="D32" s="41">
        <f t="shared" ref="D32:G32" si="7">1*20</f>
        <v>20</v>
      </c>
      <c r="E32" s="41">
        <f t="shared" si="7"/>
        <v>20</v>
      </c>
      <c r="F32" s="41">
        <f t="shared" si="7"/>
        <v>20</v>
      </c>
      <c r="G32" s="41">
        <f t="shared" si="7"/>
        <v>20</v>
      </c>
      <c r="H32" s="1"/>
    </row>
    <row r="33" spans="2:8" ht="48" x14ac:dyDescent="0.3">
      <c r="B33" s="22" t="s">
        <v>6</v>
      </c>
      <c r="C33" s="44" t="s">
        <v>99</v>
      </c>
      <c r="D33" s="44" t="s">
        <v>52</v>
      </c>
      <c r="E33" s="44" t="s">
        <v>52</v>
      </c>
      <c r="F33" s="44" t="s">
        <v>52</v>
      </c>
      <c r="G33" s="44" t="s">
        <v>52</v>
      </c>
      <c r="H33" s="1"/>
    </row>
    <row r="34" spans="2:8" ht="18.75" x14ac:dyDescent="0.3">
      <c r="B34" s="22" t="s">
        <v>58</v>
      </c>
      <c r="C34" s="41">
        <f>25*C32/100</f>
        <v>5</v>
      </c>
      <c r="D34" s="41">
        <f t="shared" ref="D34:G34" si="8">25*D32/100</f>
        <v>5</v>
      </c>
      <c r="E34" s="41">
        <f t="shared" si="8"/>
        <v>5</v>
      </c>
      <c r="F34" s="41">
        <f t="shared" si="8"/>
        <v>5</v>
      </c>
      <c r="G34" s="41">
        <f t="shared" si="8"/>
        <v>5</v>
      </c>
      <c r="H34" s="1"/>
    </row>
    <row r="35" spans="2:8" ht="47.25" x14ac:dyDescent="0.3">
      <c r="B35" s="27" t="s">
        <v>22</v>
      </c>
      <c r="C35" s="18">
        <f>1*20</f>
        <v>20</v>
      </c>
      <c r="D35" s="18">
        <f t="shared" ref="D35:G35" si="9">1*20</f>
        <v>20</v>
      </c>
      <c r="E35" s="18">
        <f>1*20</f>
        <v>20</v>
      </c>
      <c r="F35" s="18">
        <f t="shared" si="9"/>
        <v>20</v>
      </c>
      <c r="G35" s="18">
        <f t="shared" si="9"/>
        <v>20</v>
      </c>
      <c r="H35" s="1"/>
    </row>
    <row r="36" spans="2:8" ht="48" x14ac:dyDescent="0.3">
      <c r="B36" s="35" t="s">
        <v>6</v>
      </c>
      <c r="C36" s="44" t="s">
        <v>41</v>
      </c>
      <c r="D36" s="44" t="s">
        <v>41</v>
      </c>
      <c r="E36" s="44" t="s">
        <v>41</v>
      </c>
      <c r="F36" s="29" t="s">
        <v>41</v>
      </c>
      <c r="G36" s="44" t="s">
        <v>41</v>
      </c>
      <c r="H36" s="1"/>
    </row>
    <row r="37" spans="2:8" ht="18.75" x14ac:dyDescent="0.3">
      <c r="B37" s="22" t="s">
        <v>58</v>
      </c>
      <c r="C37" s="18">
        <f>25*C35/100</f>
        <v>5</v>
      </c>
      <c r="D37" s="18">
        <f t="shared" ref="D37:G37" si="10">25*D35/100</f>
        <v>5</v>
      </c>
      <c r="E37" s="18">
        <f t="shared" si="10"/>
        <v>5</v>
      </c>
      <c r="F37" s="18">
        <f t="shared" si="10"/>
        <v>5</v>
      </c>
      <c r="G37" s="18">
        <f t="shared" si="10"/>
        <v>5</v>
      </c>
      <c r="H37" s="1"/>
    </row>
    <row r="38" spans="2:8" ht="18.75" x14ac:dyDescent="0.3">
      <c r="B38" s="57" t="s">
        <v>61</v>
      </c>
      <c r="C38" s="57"/>
      <c r="D38" s="57"/>
      <c r="E38" s="57"/>
      <c r="F38" s="57"/>
      <c r="G38" s="57"/>
      <c r="H38" s="1"/>
    </row>
    <row r="39" spans="2:8" ht="78.75" x14ac:dyDescent="0.3">
      <c r="B39" s="23" t="s">
        <v>23</v>
      </c>
      <c r="C39" s="46">
        <f t="shared" ref="C39:G39" si="11">1*35</f>
        <v>35</v>
      </c>
      <c r="D39" s="46">
        <f t="shared" si="11"/>
        <v>35</v>
      </c>
      <c r="E39" s="46">
        <f t="shared" si="11"/>
        <v>35</v>
      </c>
      <c r="F39" s="46">
        <f t="shared" si="11"/>
        <v>35</v>
      </c>
      <c r="G39" s="46">
        <f t="shared" si="11"/>
        <v>35</v>
      </c>
      <c r="H39" s="1"/>
    </row>
    <row r="40" spans="2:8" ht="81" customHeight="1" x14ac:dyDescent="0.3">
      <c r="B40" s="22" t="s">
        <v>6</v>
      </c>
      <c r="C40" s="47" t="s">
        <v>42</v>
      </c>
      <c r="D40" s="47" t="s">
        <v>42</v>
      </c>
      <c r="E40" s="47" t="s">
        <v>42</v>
      </c>
      <c r="F40" s="47" t="s">
        <v>42</v>
      </c>
      <c r="G40" s="47" t="s">
        <v>42</v>
      </c>
      <c r="H40" s="1"/>
    </row>
    <row r="41" spans="2:8" ht="18.75" x14ac:dyDescent="0.3">
      <c r="B41" s="22" t="s">
        <v>58</v>
      </c>
      <c r="C41" s="46">
        <f>16*C39/100</f>
        <v>5.6</v>
      </c>
      <c r="D41" s="46">
        <f t="shared" ref="D41:G41" si="12">16*D39/100</f>
        <v>5.6</v>
      </c>
      <c r="E41" s="46">
        <f t="shared" si="12"/>
        <v>5.6</v>
      </c>
      <c r="F41" s="46">
        <f t="shared" si="12"/>
        <v>5.6</v>
      </c>
      <c r="G41" s="46">
        <f t="shared" si="12"/>
        <v>5.6</v>
      </c>
      <c r="H41" s="1"/>
    </row>
    <row r="42" spans="2:8" ht="63" x14ac:dyDescent="0.3">
      <c r="B42" s="30" t="s">
        <v>24</v>
      </c>
      <c r="C42" s="48">
        <f>1*35</f>
        <v>35</v>
      </c>
      <c r="D42" s="48">
        <f t="shared" ref="D42:G42" si="13">1*35</f>
        <v>35</v>
      </c>
      <c r="E42" s="48">
        <f t="shared" si="13"/>
        <v>35</v>
      </c>
      <c r="F42" s="48">
        <f t="shared" si="13"/>
        <v>35</v>
      </c>
      <c r="G42" s="48">
        <f t="shared" si="13"/>
        <v>35</v>
      </c>
      <c r="H42" s="1"/>
    </row>
    <row r="43" spans="2:8" ht="48" x14ac:dyDescent="0.3">
      <c r="B43" s="22" t="s">
        <v>6</v>
      </c>
      <c r="C43" s="29" t="s">
        <v>43</v>
      </c>
      <c r="D43" s="29" t="s">
        <v>43</v>
      </c>
      <c r="E43" s="29" t="s">
        <v>43</v>
      </c>
      <c r="F43" s="29" t="s">
        <v>43</v>
      </c>
      <c r="G43" s="29" t="s">
        <v>43</v>
      </c>
      <c r="H43" s="1"/>
    </row>
    <row r="44" spans="2:8" ht="18.75" x14ac:dyDescent="0.3">
      <c r="B44" s="22" t="s">
        <v>58</v>
      </c>
      <c r="C44" s="26">
        <f>16*C42/100</f>
        <v>5.6</v>
      </c>
      <c r="D44" s="26">
        <f t="shared" ref="D44:G44" si="14">16*D42/100</f>
        <v>5.6</v>
      </c>
      <c r="E44" s="26">
        <f t="shared" si="14"/>
        <v>5.6</v>
      </c>
      <c r="F44" s="26">
        <f t="shared" si="14"/>
        <v>5.6</v>
      </c>
      <c r="G44" s="26">
        <f t="shared" si="14"/>
        <v>5.6</v>
      </c>
      <c r="H44" s="1"/>
    </row>
    <row r="45" spans="2:8" ht="63" x14ac:dyDescent="0.3">
      <c r="B45" s="27" t="s">
        <v>25</v>
      </c>
      <c r="C45" s="26">
        <f>0*15</f>
        <v>0</v>
      </c>
      <c r="D45" s="26">
        <f t="shared" ref="D45:G45" si="15">0*15</f>
        <v>0</v>
      </c>
      <c r="E45" s="26">
        <f t="shared" si="15"/>
        <v>0</v>
      </c>
      <c r="F45" s="26">
        <f t="shared" si="15"/>
        <v>0</v>
      </c>
      <c r="G45" s="26">
        <f t="shared" si="15"/>
        <v>0</v>
      </c>
      <c r="H45" s="1"/>
    </row>
    <row r="46" spans="2:8" ht="95.25" x14ac:dyDescent="0.3">
      <c r="B46" s="22" t="s">
        <v>6</v>
      </c>
      <c r="C46" s="49" t="s">
        <v>44</v>
      </c>
      <c r="D46" s="29" t="s">
        <v>44</v>
      </c>
      <c r="E46" s="49" t="s">
        <v>44</v>
      </c>
      <c r="F46" s="29" t="s">
        <v>44</v>
      </c>
      <c r="G46" s="31" t="s">
        <v>44</v>
      </c>
      <c r="H46" s="1"/>
    </row>
    <row r="47" spans="2:8" ht="18.75" x14ac:dyDescent="0.3">
      <c r="B47" s="22" t="s">
        <v>58</v>
      </c>
      <c r="C47" s="18">
        <f>16*C45/100</f>
        <v>0</v>
      </c>
      <c r="D47" s="18">
        <f t="shared" ref="D47:G47" si="16">16*D45/100</f>
        <v>0</v>
      </c>
      <c r="E47" s="18">
        <f t="shared" si="16"/>
        <v>0</v>
      </c>
      <c r="F47" s="18">
        <f t="shared" si="16"/>
        <v>0</v>
      </c>
      <c r="G47" s="18">
        <f t="shared" si="16"/>
        <v>0</v>
      </c>
      <c r="H47" s="1"/>
    </row>
    <row r="48" spans="2:8" ht="94.5" x14ac:dyDescent="0.3">
      <c r="B48" s="23" t="s">
        <v>26</v>
      </c>
      <c r="C48" s="18">
        <f>1*15</f>
        <v>15</v>
      </c>
      <c r="D48" s="18">
        <f t="shared" ref="D48:G48" si="17">1*15</f>
        <v>15</v>
      </c>
      <c r="E48" s="18">
        <f t="shared" si="17"/>
        <v>15</v>
      </c>
      <c r="F48" s="18">
        <f t="shared" si="17"/>
        <v>15</v>
      </c>
      <c r="G48" s="18">
        <f t="shared" si="17"/>
        <v>15</v>
      </c>
      <c r="H48" s="1"/>
    </row>
    <row r="49" spans="1:8" ht="32.25" x14ac:dyDescent="0.3">
      <c r="B49" s="22" t="s">
        <v>6</v>
      </c>
      <c r="C49" s="29" t="s">
        <v>100</v>
      </c>
      <c r="D49" s="29" t="s">
        <v>45</v>
      </c>
      <c r="E49" s="29" t="s">
        <v>45</v>
      </c>
      <c r="F49" s="29" t="s">
        <v>45</v>
      </c>
      <c r="G49" s="29" t="s">
        <v>45</v>
      </c>
      <c r="H49" s="1"/>
    </row>
    <row r="50" spans="1:8" ht="18.75" x14ac:dyDescent="0.3">
      <c r="B50" s="22" t="s">
        <v>58</v>
      </c>
      <c r="C50" s="18">
        <f>16*C48/100</f>
        <v>2.4</v>
      </c>
      <c r="D50" s="18">
        <f t="shared" ref="D50:G50" si="18">16*D48/100</f>
        <v>2.4</v>
      </c>
      <c r="E50" s="18">
        <f t="shared" si="18"/>
        <v>2.4</v>
      </c>
      <c r="F50" s="18">
        <f t="shared" si="18"/>
        <v>2.4</v>
      </c>
      <c r="G50" s="18">
        <f t="shared" si="18"/>
        <v>2.4</v>
      </c>
      <c r="H50" s="1"/>
    </row>
    <row r="51" spans="1:8" ht="19.5" thickBot="1" x14ac:dyDescent="0.35">
      <c r="B51" s="62" t="s">
        <v>62</v>
      </c>
      <c r="C51" s="60"/>
      <c r="D51" s="60"/>
      <c r="E51" s="60"/>
      <c r="F51" s="60"/>
      <c r="G51" s="61"/>
      <c r="H51" s="1"/>
    </row>
    <row r="52" spans="1:8" s="16" customFormat="1" ht="31.5" x14ac:dyDescent="0.3">
      <c r="B52" s="17" t="s">
        <v>27</v>
      </c>
      <c r="C52" s="18">
        <f>1*10</f>
        <v>10</v>
      </c>
      <c r="D52" s="18">
        <f t="shared" ref="D52:F52" si="19">1*10</f>
        <v>10</v>
      </c>
      <c r="E52" s="18">
        <f t="shared" si="19"/>
        <v>10</v>
      </c>
      <c r="F52" s="18">
        <f t="shared" si="19"/>
        <v>10</v>
      </c>
      <c r="G52" s="18">
        <f>1*10</f>
        <v>10</v>
      </c>
      <c r="H52" s="19"/>
    </row>
    <row r="53" spans="1:8" s="16" customFormat="1" ht="78.75" x14ac:dyDescent="0.3">
      <c r="B53" s="20" t="s">
        <v>69</v>
      </c>
      <c r="C53" s="21" t="s">
        <v>67</v>
      </c>
      <c r="D53" s="21" t="s">
        <v>101</v>
      </c>
      <c r="E53" s="21" t="s">
        <v>102</v>
      </c>
      <c r="F53" s="21" t="s">
        <v>76</v>
      </c>
      <c r="G53" s="21" t="s">
        <v>77</v>
      </c>
      <c r="H53" s="19"/>
    </row>
    <row r="54" spans="1:8" s="16" customFormat="1" ht="18.75" x14ac:dyDescent="0.3">
      <c r="B54" s="22" t="s">
        <v>58</v>
      </c>
      <c r="C54" s="18">
        <f>16*C52/100</f>
        <v>1.6</v>
      </c>
      <c r="D54" s="18">
        <f t="shared" ref="D54:G54" si="20">16*D52/100</f>
        <v>1.6</v>
      </c>
      <c r="E54" s="18">
        <f t="shared" si="20"/>
        <v>1.6</v>
      </c>
      <c r="F54" s="18">
        <f t="shared" si="20"/>
        <v>1.6</v>
      </c>
      <c r="G54" s="18">
        <f t="shared" si="20"/>
        <v>1.6</v>
      </c>
      <c r="H54" s="19"/>
    </row>
    <row r="55" spans="1:8" s="16" customFormat="1" ht="47.25" x14ac:dyDescent="0.3">
      <c r="A55" s="16" t="s">
        <v>12</v>
      </c>
      <c r="B55" s="23" t="s">
        <v>28</v>
      </c>
      <c r="C55" s="18">
        <v>0</v>
      </c>
      <c r="D55" s="18">
        <f t="shared" ref="D55:E55" si="21">1*60</f>
        <v>60</v>
      </c>
      <c r="E55" s="18">
        <f t="shared" si="21"/>
        <v>60</v>
      </c>
      <c r="F55" s="18">
        <f>1*60</f>
        <v>60</v>
      </c>
      <c r="G55" s="18">
        <v>0</v>
      </c>
      <c r="H55" s="19"/>
    </row>
    <row r="56" spans="1:8" s="16" customFormat="1" ht="63" x14ac:dyDescent="0.3">
      <c r="B56" s="22" t="s">
        <v>6</v>
      </c>
      <c r="C56" s="24" t="s">
        <v>46</v>
      </c>
      <c r="D56" s="25" t="s">
        <v>80</v>
      </c>
      <c r="E56" s="25" t="s">
        <v>80</v>
      </c>
      <c r="F56" s="24" t="s">
        <v>68</v>
      </c>
      <c r="G56" s="24" t="s">
        <v>46</v>
      </c>
      <c r="H56" s="19"/>
    </row>
    <row r="57" spans="1:8" s="16" customFormat="1" ht="18.75" x14ac:dyDescent="0.3">
      <c r="B57" s="22" t="s">
        <v>58</v>
      </c>
      <c r="C57" s="26">
        <f>16*C55/100</f>
        <v>0</v>
      </c>
      <c r="D57" s="26">
        <f t="shared" ref="D57:G57" si="22">16*D55/100</f>
        <v>9.6</v>
      </c>
      <c r="E57" s="26">
        <f t="shared" si="22"/>
        <v>9.6</v>
      </c>
      <c r="F57" s="26">
        <f t="shared" si="22"/>
        <v>9.6</v>
      </c>
      <c r="G57" s="26">
        <f t="shared" si="22"/>
        <v>0</v>
      </c>
      <c r="H57" s="19"/>
    </row>
    <row r="58" spans="1:8" s="16" customFormat="1" ht="18.75" x14ac:dyDescent="0.3">
      <c r="B58" s="27" t="s">
        <v>29</v>
      </c>
      <c r="C58" s="26">
        <f>1*15</f>
        <v>15</v>
      </c>
      <c r="D58" s="26">
        <f t="shared" ref="D58:G58" si="23">1*15</f>
        <v>15</v>
      </c>
      <c r="E58" s="26">
        <f t="shared" si="23"/>
        <v>15</v>
      </c>
      <c r="F58" s="26">
        <f t="shared" si="23"/>
        <v>15</v>
      </c>
      <c r="G58" s="26">
        <f t="shared" si="23"/>
        <v>15</v>
      </c>
      <c r="H58" s="19"/>
    </row>
    <row r="59" spans="1:8" s="16" customFormat="1" ht="68.25" customHeight="1" x14ac:dyDescent="0.3">
      <c r="B59" s="28" t="s">
        <v>78</v>
      </c>
      <c r="C59" s="24" t="s">
        <v>47</v>
      </c>
      <c r="D59" s="29" t="s">
        <v>47</v>
      </c>
      <c r="E59" s="24" t="s">
        <v>47</v>
      </c>
      <c r="F59" s="29" t="s">
        <v>47</v>
      </c>
      <c r="G59" s="24" t="s">
        <v>47</v>
      </c>
      <c r="H59" s="19"/>
    </row>
    <row r="60" spans="1:8" s="16" customFormat="1" ht="18.75" x14ac:dyDescent="0.3">
      <c r="B60" s="22" t="s">
        <v>58</v>
      </c>
      <c r="C60" s="26">
        <f>16*C58/100</f>
        <v>2.4</v>
      </c>
      <c r="D60" s="26">
        <f t="shared" ref="D60:G60" si="24">16*D58/100</f>
        <v>2.4</v>
      </c>
      <c r="E60" s="26">
        <f t="shared" si="24"/>
        <v>2.4</v>
      </c>
      <c r="F60" s="26">
        <f t="shared" si="24"/>
        <v>2.4</v>
      </c>
      <c r="G60" s="26">
        <f t="shared" si="24"/>
        <v>2.4</v>
      </c>
      <c r="H60" s="19"/>
    </row>
    <row r="61" spans="1:8" s="16" customFormat="1" ht="48" x14ac:dyDescent="0.3">
      <c r="B61" s="31" t="s">
        <v>30</v>
      </c>
      <c r="C61" s="26">
        <f>1*15</f>
        <v>15</v>
      </c>
      <c r="D61" s="26">
        <f t="shared" ref="D61:G61" si="25">1*15</f>
        <v>15</v>
      </c>
      <c r="E61" s="26">
        <f t="shared" si="25"/>
        <v>15</v>
      </c>
      <c r="F61" s="26">
        <f t="shared" si="25"/>
        <v>15</v>
      </c>
      <c r="G61" s="26">
        <f t="shared" si="25"/>
        <v>15</v>
      </c>
      <c r="H61" s="19"/>
    </row>
    <row r="62" spans="1:8" s="16" customFormat="1" ht="79.5" x14ac:dyDescent="0.3">
      <c r="B62" s="28" t="s">
        <v>79</v>
      </c>
      <c r="C62" s="18" t="s">
        <v>48</v>
      </c>
      <c r="D62" s="18" t="s">
        <v>48</v>
      </c>
      <c r="E62" s="18" t="s">
        <v>48</v>
      </c>
      <c r="F62" s="18" t="s">
        <v>48</v>
      </c>
      <c r="G62" s="18" t="s">
        <v>48</v>
      </c>
      <c r="H62" s="19"/>
    </row>
    <row r="63" spans="1:8" s="16" customFormat="1" ht="18.75" x14ac:dyDescent="0.3">
      <c r="B63" s="22" t="s">
        <v>58</v>
      </c>
      <c r="C63" s="18">
        <f>16*C61/100</f>
        <v>2.4</v>
      </c>
      <c r="D63" s="18">
        <f t="shared" ref="D63:G63" si="26">16*D61/100</f>
        <v>2.4</v>
      </c>
      <c r="E63" s="18">
        <f t="shared" si="26"/>
        <v>2.4</v>
      </c>
      <c r="F63" s="18">
        <f t="shared" si="26"/>
        <v>2.4</v>
      </c>
      <c r="G63" s="18">
        <f t="shared" si="26"/>
        <v>2.4</v>
      </c>
      <c r="H63" s="19"/>
    </row>
    <row r="64" spans="1:8" ht="18.75" x14ac:dyDescent="0.3">
      <c r="B64" s="57" t="s">
        <v>63</v>
      </c>
      <c r="C64" s="57"/>
      <c r="D64" s="57"/>
      <c r="E64" s="57"/>
      <c r="F64" s="57"/>
      <c r="G64" s="57"/>
      <c r="H64" s="1"/>
    </row>
    <row r="65" spans="2:8" ht="31.5" x14ac:dyDescent="0.3">
      <c r="B65" s="27" t="s">
        <v>31</v>
      </c>
      <c r="C65" s="18">
        <f>1*50</f>
        <v>50</v>
      </c>
      <c r="D65" s="18">
        <f t="shared" ref="D65:G65" si="27">1*50</f>
        <v>50</v>
      </c>
      <c r="E65" s="18">
        <f t="shared" si="27"/>
        <v>50</v>
      </c>
      <c r="F65" s="18">
        <f t="shared" si="27"/>
        <v>50</v>
      </c>
      <c r="G65" s="18">
        <f t="shared" si="27"/>
        <v>50</v>
      </c>
      <c r="H65" s="1"/>
    </row>
    <row r="66" spans="2:8" ht="48" x14ac:dyDescent="0.3">
      <c r="B66" s="22" t="s">
        <v>6</v>
      </c>
      <c r="C66" s="29" t="s">
        <v>49</v>
      </c>
      <c r="D66" s="21" t="s">
        <v>53</v>
      </c>
      <c r="E66" s="21" t="s">
        <v>53</v>
      </c>
      <c r="F66" s="21" t="s">
        <v>53</v>
      </c>
      <c r="G66" s="21" t="s">
        <v>54</v>
      </c>
      <c r="H66" s="1"/>
    </row>
    <row r="67" spans="2:8" ht="18.75" x14ac:dyDescent="0.3">
      <c r="B67" s="22" t="s">
        <v>58</v>
      </c>
      <c r="C67" s="18">
        <f>10*C65/100</f>
        <v>5</v>
      </c>
      <c r="D67" s="18">
        <f t="shared" ref="D67:G67" si="28">10*D65/100</f>
        <v>5</v>
      </c>
      <c r="E67" s="18">
        <f t="shared" si="28"/>
        <v>5</v>
      </c>
      <c r="F67" s="18">
        <f t="shared" si="28"/>
        <v>5</v>
      </c>
      <c r="G67" s="18">
        <f t="shared" si="28"/>
        <v>5</v>
      </c>
      <c r="H67" s="1"/>
    </row>
    <row r="68" spans="2:8" ht="47.25" x14ac:dyDescent="0.3">
      <c r="B68" s="23" t="s">
        <v>32</v>
      </c>
      <c r="C68" s="50">
        <f>1*50</f>
        <v>50</v>
      </c>
      <c r="D68" s="50">
        <f t="shared" ref="D68:G68" si="29">1*50</f>
        <v>50</v>
      </c>
      <c r="E68" s="50">
        <f t="shared" si="29"/>
        <v>50</v>
      </c>
      <c r="F68" s="50">
        <f t="shared" si="29"/>
        <v>50</v>
      </c>
      <c r="G68" s="50">
        <f t="shared" si="29"/>
        <v>50</v>
      </c>
      <c r="H68" s="1"/>
    </row>
    <row r="69" spans="2:8" ht="63.75" x14ac:dyDescent="0.3">
      <c r="B69" s="22" t="s">
        <v>6</v>
      </c>
      <c r="C69" s="29" t="s">
        <v>51</v>
      </c>
      <c r="D69" s="29" t="s">
        <v>51</v>
      </c>
      <c r="E69" s="29" t="s">
        <v>51</v>
      </c>
      <c r="F69" s="29" t="s">
        <v>51</v>
      </c>
      <c r="G69" s="29" t="s">
        <v>51</v>
      </c>
      <c r="H69" s="1"/>
    </row>
    <row r="70" spans="2:8" ht="18.75" x14ac:dyDescent="0.3">
      <c r="B70" s="22" t="s">
        <v>58</v>
      </c>
      <c r="C70" s="18">
        <f>10*C68/100</f>
        <v>5</v>
      </c>
      <c r="D70" s="18">
        <f t="shared" ref="D70:G70" si="30">10*D68/100</f>
        <v>5</v>
      </c>
      <c r="E70" s="18">
        <f t="shared" si="30"/>
        <v>5</v>
      </c>
      <c r="F70" s="18">
        <f t="shared" si="30"/>
        <v>5</v>
      </c>
      <c r="G70" s="18">
        <f t="shared" si="30"/>
        <v>5</v>
      </c>
      <c r="H70" s="1"/>
    </row>
    <row r="71" spans="2:8" ht="18.75" x14ac:dyDescent="0.3">
      <c r="B71" s="57" t="s">
        <v>64</v>
      </c>
      <c r="C71" s="57"/>
      <c r="D71" s="57"/>
      <c r="E71" s="57"/>
      <c r="F71" s="57"/>
      <c r="G71" s="57"/>
      <c r="H71" s="1"/>
    </row>
    <row r="72" spans="2:8" ht="78.75" x14ac:dyDescent="0.3">
      <c r="B72" s="27" t="s">
        <v>33</v>
      </c>
      <c r="C72" s="18">
        <f>1*50</f>
        <v>50</v>
      </c>
      <c r="D72" s="18">
        <f t="shared" ref="D72:G72" si="31">1*50</f>
        <v>50</v>
      </c>
      <c r="E72" s="18">
        <f t="shared" si="31"/>
        <v>50</v>
      </c>
      <c r="F72" s="18">
        <f t="shared" si="31"/>
        <v>50</v>
      </c>
      <c r="G72" s="18">
        <f t="shared" si="31"/>
        <v>50</v>
      </c>
      <c r="H72" s="1"/>
    </row>
    <row r="73" spans="2:8" ht="54" customHeight="1" x14ac:dyDescent="0.3">
      <c r="B73" s="22" t="s">
        <v>6</v>
      </c>
      <c r="C73" s="51" t="s">
        <v>50</v>
      </c>
      <c r="D73" s="21" t="s">
        <v>50</v>
      </c>
      <c r="E73" s="51" t="s">
        <v>50</v>
      </c>
      <c r="F73" s="21" t="s">
        <v>50</v>
      </c>
      <c r="G73" s="52" t="s">
        <v>50</v>
      </c>
      <c r="H73" s="1"/>
    </row>
    <row r="74" spans="2:8" ht="18.75" x14ac:dyDescent="0.3">
      <c r="B74" s="22" t="s">
        <v>58</v>
      </c>
      <c r="C74" s="18">
        <f>8*C72/100</f>
        <v>4</v>
      </c>
      <c r="D74" s="18">
        <f t="shared" ref="D74:G74" si="32">8*D72/100</f>
        <v>4</v>
      </c>
      <c r="E74" s="18">
        <f t="shared" si="32"/>
        <v>4</v>
      </c>
      <c r="F74" s="18">
        <f t="shared" si="32"/>
        <v>4</v>
      </c>
      <c r="G74" s="18">
        <f t="shared" si="32"/>
        <v>4</v>
      </c>
      <c r="H74" s="1"/>
    </row>
    <row r="75" spans="2:8" ht="94.5" x14ac:dyDescent="0.3">
      <c r="B75" s="27" t="s">
        <v>34</v>
      </c>
      <c r="C75" s="18">
        <f>1*50</f>
        <v>50</v>
      </c>
      <c r="D75" s="18">
        <f t="shared" ref="D75:E75" si="33">1*50</f>
        <v>50</v>
      </c>
      <c r="E75" s="18">
        <f t="shared" si="33"/>
        <v>50</v>
      </c>
      <c r="F75" s="18">
        <f>1*50</f>
        <v>50</v>
      </c>
      <c r="G75" s="18">
        <f>1*50</f>
        <v>50</v>
      </c>
      <c r="H75" s="1"/>
    </row>
    <row r="76" spans="2:8" ht="47.25" x14ac:dyDescent="0.3">
      <c r="B76" s="22" t="s">
        <v>6</v>
      </c>
      <c r="C76" s="51" t="s">
        <v>50</v>
      </c>
      <c r="D76" s="21" t="s">
        <v>50</v>
      </c>
      <c r="E76" s="51" t="s">
        <v>50</v>
      </c>
      <c r="F76" s="21" t="s">
        <v>55</v>
      </c>
      <c r="G76" s="21" t="s">
        <v>55</v>
      </c>
      <c r="H76" s="1"/>
    </row>
    <row r="77" spans="2:8" ht="18.75" x14ac:dyDescent="0.3">
      <c r="B77" s="22" t="s">
        <v>58</v>
      </c>
      <c r="C77" s="18">
        <f>8*C75/100</f>
        <v>4</v>
      </c>
      <c r="D77" s="18">
        <f t="shared" ref="D77:G77" si="34">8*D75/100</f>
        <v>4</v>
      </c>
      <c r="E77" s="18">
        <f t="shared" si="34"/>
        <v>4</v>
      </c>
      <c r="F77" s="18">
        <f t="shared" si="34"/>
        <v>4</v>
      </c>
      <c r="G77" s="18">
        <f t="shared" si="34"/>
        <v>4</v>
      </c>
      <c r="H77" s="1"/>
    </row>
    <row r="78" spans="2:8" ht="33.75" x14ac:dyDescent="0.3">
      <c r="B78" s="8" t="s">
        <v>38</v>
      </c>
      <c r="C78" s="9">
        <f>C6+C9+C12+C15+C18+C22+C25+C28+C31+C34+C37+C41+C44+C47+C50+C54+C57+C60+C63+C67+C70+C74+C77</f>
        <v>74.64</v>
      </c>
      <c r="D78" s="9">
        <f t="shared" ref="D78:G78" si="35">D6+D9+D12+D15+D18+D22+D25+D28+D31+D34+D37+D41+D44+D47+D50+D54+D57+D60+D63+D67+D70+D74+D77</f>
        <v>75.224999999999994</v>
      </c>
      <c r="E78" s="9">
        <f t="shared" si="35"/>
        <v>86.905000000000015</v>
      </c>
      <c r="F78" s="10">
        <f t="shared" si="35"/>
        <v>87.355000000000004</v>
      </c>
      <c r="G78" s="9">
        <f t="shared" si="35"/>
        <v>77.652500000000003</v>
      </c>
      <c r="H78" s="1"/>
    </row>
    <row r="79" spans="2:8" ht="18.75" x14ac:dyDescent="0.3">
      <c r="B79" s="11" t="s">
        <v>36</v>
      </c>
      <c r="C79" s="12" t="s">
        <v>75</v>
      </c>
      <c r="D79" s="12" t="s">
        <v>74</v>
      </c>
      <c r="E79" s="12" t="s">
        <v>81</v>
      </c>
      <c r="F79" s="12" t="s">
        <v>73</v>
      </c>
      <c r="G79" s="12" t="s">
        <v>82</v>
      </c>
      <c r="H79" s="1"/>
    </row>
    <row r="80" spans="2:8" ht="33.75" x14ac:dyDescent="0.3">
      <c r="B80" s="8" t="s">
        <v>35</v>
      </c>
      <c r="C80" s="54">
        <f>(C78+D78+E78+F78+G78)/5</f>
        <v>80.355500000000006</v>
      </c>
      <c r="D80" s="55"/>
      <c r="E80" s="55"/>
      <c r="F80" s="55"/>
      <c r="G80" s="56"/>
      <c r="H80" s="1"/>
    </row>
    <row r="81" spans="2:8" ht="75" x14ac:dyDescent="0.3">
      <c r="B81" s="13" t="s">
        <v>37</v>
      </c>
      <c r="C81" s="14">
        <f>100-C78</f>
        <v>25.36</v>
      </c>
      <c r="D81" s="14">
        <f t="shared" ref="D81:G81" si="36">100-D78</f>
        <v>24.775000000000006</v>
      </c>
      <c r="E81" s="14">
        <f t="shared" si="36"/>
        <v>13.094999999999985</v>
      </c>
      <c r="F81" s="14">
        <f t="shared" si="36"/>
        <v>12.644999999999996</v>
      </c>
      <c r="G81" s="14">
        <f t="shared" si="36"/>
        <v>22.347499999999997</v>
      </c>
      <c r="H81" s="1"/>
    </row>
    <row r="82" spans="2:8" ht="94.5" x14ac:dyDescent="0.25">
      <c r="B82" s="8" t="s">
        <v>39</v>
      </c>
      <c r="C82" s="15" t="s">
        <v>56</v>
      </c>
      <c r="D82" s="15" t="s">
        <v>56</v>
      </c>
      <c r="E82" s="15" t="s">
        <v>56</v>
      </c>
      <c r="F82" s="15" t="s">
        <v>56</v>
      </c>
      <c r="G82" s="15" t="s">
        <v>56</v>
      </c>
    </row>
    <row r="84" spans="2:8" ht="18.75" x14ac:dyDescent="0.3">
      <c r="B84" s="7"/>
      <c r="C84" s="7"/>
      <c r="D84" s="7"/>
      <c r="E84" s="7"/>
      <c r="F84" s="7"/>
      <c r="G84" s="7"/>
    </row>
    <row r="85" spans="2:8" ht="18.75" x14ac:dyDescent="0.3">
      <c r="B85" s="7" t="s">
        <v>103</v>
      </c>
      <c r="C85" s="7"/>
      <c r="D85" s="7"/>
      <c r="E85" s="7"/>
      <c r="F85" s="7"/>
      <c r="G85" s="7" t="s">
        <v>57</v>
      </c>
    </row>
    <row r="87" spans="2:8" ht="16.5" x14ac:dyDescent="0.25">
      <c r="B87" s="6" t="s">
        <v>114</v>
      </c>
    </row>
  </sheetData>
  <mergeCells count="8">
    <mergeCell ref="B71:G71"/>
    <mergeCell ref="C80:G80"/>
    <mergeCell ref="B1:G1"/>
    <mergeCell ref="B3:G3"/>
    <mergeCell ref="B19:G19"/>
    <mergeCell ref="B38:G38"/>
    <mergeCell ref="B51:G51"/>
    <mergeCell ref="B64:G64"/>
  </mergeCells>
  <pageMargins left="0.35433070866141736" right="0" top="0.59055118110236227" bottom="0.59055118110236227" header="0.51181102362204722" footer="0.5118110236220472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2019-02-07T10:06:07Z</dcterms:modified>
</cp:coreProperties>
</file>